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entu-my.sharepoint.com/personal/annakisiala_trentu_ca/Documents/Desktop/PDF salary calculator/"/>
    </mc:Choice>
  </mc:AlternateContent>
  <xr:revisionPtr revIDLastSave="396" documentId="8_{ECD1498A-8B31-4667-950B-A121AB192096}" xr6:coauthVersionLast="47" xr6:coauthVersionMax="47" xr10:uidLastSave="{59AD75FA-821A-53E8-9585-44943CA18809}"/>
  <bookViews>
    <workbookView xWindow="-120" yWindow="-120" windowWidth="29040" windowHeight="15720" activeTab="2" xr2:uid="{00000000-000D-0000-FFFF-FFFF00000000}"/>
  </bookViews>
  <sheets>
    <sheet name="Instructions" sheetId="4" r:id="rId1"/>
    <sheet name="Example ($70K Gross Salary)" sheetId="2" r:id="rId2"/>
    <sheet name="INPUT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F16" i="2" s="1"/>
  <c r="F15" i="5"/>
  <c r="K15" i="5" s="1"/>
  <c r="B17" i="5"/>
  <c r="F17" i="5" s="1"/>
  <c r="B16" i="5"/>
  <c r="F16" i="5" s="1"/>
  <c r="B17" i="2"/>
  <c r="F17" i="2" s="1"/>
  <c r="F15" i="2"/>
  <c r="I15" i="2"/>
  <c r="H15" i="5" l="1"/>
  <c r="I15" i="5"/>
  <c r="J15" i="5"/>
  <c r="H15" i="2"/>
  <c r="K15" i="2"/>
  <c r="J15" i="2"/>
  <c r="L15" i="5" l="1"/>
  <c r="M15" i="5" s="1"/>
  <c r="L15" i="2"/>
  <c r="M15" i="2" s="1"/>
</calcChain>
</file>

<file path=xl/sharedStrings.xml><?xml version="1.0" encoding="utf-8"?>
<sst xmlns="http://schemas.openxmlformats.org/spreadsheetml/2006/main" count="98" uniqueCount="73">
  <si>
    <t>EMPLOYER MANDATORY EXPENSE ESTIMATE FOR RESEARCH PERSONNEL</t>
  </si>
  <si>
    <t>INFORMATION RE POSITION TO BE INPUT</t>
  </si>
  <si>
    <t>CALCULATED MANDATORY EMPLOYER EXPENSES FOR THIS EMPLOYEE</t>
  </si>
  <si>
    <t>SALARY OFFERED</t>
  </si>
  <si>
    <t>NUMBER OF HOURS/WEEK</t>
  </si>
  <si>
    <t xml:space="preserve"> VACATION PAY</t>
  </si>
  <si>
    <t>TOTAL BENEFITS COST RE EMPLOYEE</t>
  </si>
  <si>
    <t>ANNUAL</t>
  </si>
  <si>
    <t>BI-WEEKLY</t>
  </si>
  <si>
    <t>HOURLY</t>
  </si>
  <si>
    <t>VACATION PAY</t>
  </si>
  <si>
    <t>The example below has the following assumptions:</t>
  </si>
  <si>
    <t>1. Agreed Annual Gross Salary = $70,000</t>
  </si>
  <si>
    <t>2. Assumes 35 hours of work per week for 52 weeks</t>
  </si>
  <si>
    <t>3. Total Annual work hours = 52*35 = 1,820</t>
  </si>
  <si>
    <t>4. Hourly Rate: $70,000/1,820 = $38.46/hour</t>
  </si>
  <si>
    <t>5. Employee receives 4% vacation pay in addition to their base salary</t>
  </si>
  <si>
    <t>CANADA PENSION (5.95%)</t>
  </si>
  <si>
    <t>EMPLOYMENT INSURANCE (2.296%)</t>
  </si>
  <si>
    <t>WSIB PREMIUMS (.26%)</t>
  </si>
  <si>
    <t>EMPLOYER HEALTH TAX (1.95%)</t>
  </si>
  <si>
    <t>Notes</t>
  </si>
  <si>
    <t>TOTAL ANNUAL SALARY COST</t>
  </si>
  <si>
    <t>Instruction Manual</t>
  </si>
  <si>
    <t>Determining Base Salary and Hourly Rate</t>
  </si>
  <si>
    <t>(1,820 hours assumes 35 hours per week for 52 weeks)</t>
  </si>
  <si>
    <t>Applying Vacation Pay</t>
  </si>
  <si>
    <t>Adding Employer Benefits</t>
  </si>
  <si>
    <t>Vacation Time and Leave Management</t>
  </si>
  <si>
    <t>Employees are still entitled to days off, but they do not receive pay for vacation days,</t>
  </si>
  <si>
    <t>as vacation pay is already included in each bi-weekly pay.</t>
  </si>
  <si>
    <t>Recording Vacation Time:</t>
  </si>
  <si>
    <t xml:space="preserve">Reference: </t>
  </si>
  <si>
    <t>How Employees Request a Leave in VIP</t>
  </si>
  <si>
    <t>• Annual Salary: confirm the agreed annual salary (e.g. $70,000)</t>
  </si>
  <si>
    <t>• Hourly Rate:</t>
  </si>
  <si>
    <t>• Example: $70,000/1,820 = $38.46/hour</t>
  </si>
  <si>
    <t>• For part-time employees, the hourly rate is calculated the same way</t>
  </si>
  <si>
    <t>• Employees receive 4% vacation pay in addition to their base salary</t>
  </si>
  <si>
    <t>• Example (4% vacation pay):</t>
  </si>
  <si>
    <t>• Employer benefits cost approximately 10.46% (2025 rate) of salary plus vacation pay</t>
  </si>
  <si>
    <t>• Benefit components (subject to change in the following year):</t>
  </si>
  <si>
    <t>• Example</t>
  </si>
  <si>
    <t>• Use the unpaid leave code in VIP</t>
  </si>
  <si>
    <t>• Entries can be made via the Employee Portal or the Manager Portal</t>
  </si>
  <si>
    <t>• Payroll does not need to be notified unless a day off is not recorded in error</t>
  </si>
  <si>
    <t>○ Annual Salary/1,820 hours = hourly rate</t>
  </si>
  <si>
    <t>○ Annual Salary/Total Annual Hours = Hourly Rate</t>
  </si>
  <si>
    <t>○ Base Salary = $70,000</t>
  </si>
  <si>
    <t>○ Vacation Pay (4%) = $2,800</t>
  </si>
  <si>
    <t>○ Total Annual Salary Cost = $72,800</t>
  </si>
  <si>
    <t>○ CPP: 5.95%</t>
  </si>
  <si>
    <t>○ EI: 2.296%</t>
  </si>
  <si>
    <t>○ EHT: 1.95%</t>
  </si>
  <si>
    <t>○ WSIB: 0.26%</t>
  </si>
  <si>
    <t>○ Salary + Vacation Pay = $72,800</t>
  </si>
  <si>
    <t>○ Employer Benefits (10.46%) = $7,614.88</t>
  </si>
  <si>
    <t>○ Total Compensation Cost = $80,414.88</t>
  </si>
  <si>
    <t>○ Personal Leave N-P [2610]</t>
  </si>
  <si>
    <t>• For research personnel, the employer portion of deductions (mandatory employer expenses) must be covered by the supervisor research funds</t>
  </si>
  <si>
    <t>• Please account for this expense in your research personnel salary budget.</t>
  </si>
  <si>
    <t>Considerations</t>
  </si>
  <si>
    <r>
      <t xml:space="preserve">• Inputs below marked by </t>
    </r>
    <r>
      <rPr>
        <b/>
        <i/>
        <sz val="10"/>
        <color theme="0" tint="-0.499984740745262"/>
        <rFont val="Arial"/>
        <family val="2"/>
      </rPr>
      <t>grey cells</t>
    </r>
  </si>
  <si>
    <r>
      <t xml:space="preserve">• Outputs marked by </t>
    </r>
    <r>
      <rPr>
        <b/>
        <i/>
        <sz val="10"/>
        <color rgb="FF0070C0"/>
        <rFont val="Arial"/>
        <family val="2"/>
      </rPr>
      <t>blue cells</t>
    </r>
  </si>
  <si>
    <t>YEAR OF EMPLOYMENT</t>
  </si>
  <si>
    <t>EMPLOYER MANDATORY EXPENSE AND TOTAL COST ESTIMATE FOR PDF/VS RESEARCH PERSONNEL</t>
  </si>
  <si>
    <t>The table below will help you calculate the total salary cost that will be charged to a research account in hiring a PDF/VS</t>
  </si>
  <si>
    <t xml:space="preserve">Copy this value to the relevant box of the PDF/VS Application Form (Section Wages and Benefits) </t>
  </si>
  <si>
    <t>The current year that the PDF/VS will be employed under contract</t>
  </si>
  <si>
    <t>○ 4% if employed up to 5 years</t>
  </si>
  <si>
    <t>○ 6% if employed for more than 5 years</t>
  </si>
  <si>
    <t>Vacation pay is the advance pay that is added on top of each bi-weekly salary. It is supposed to cover the unpaid 10 days of vacation.</t>
  </si>
  <si>
    <t>If the employee does not take days off, or does not enter their days off in VIP, their annual salary will increase to a maximum of 4% (or 6%) for vacation pay not-taken.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</si>
</sst>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5" x14ac:knownFonts="1">
    <font>
      <sz val="10"/>
      <name val="Arial"/>
    </font>
    <font>
      <sz val="8"/>
      <name val="Arial"/>
      <family val="2"/>
    </font>
    <font>
      <b/>
      <sz val="12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8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color theme="0" tint="-0.499984740745262"/>
      <name val="Arial"/>
      <family val="2"/>
    </font>
    <font>
      <b/>
      <i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37" fontId="3" fillId="2" borderId="0" xfId="1" applyNumberFormat="1" applyFont="1" applyFill="1" applyProtection="1">
      <protection locked="0"/>
    </xf>
    <xf numFmtId="37" fontId="3" fillId="0" borderId="0" xfId="0" applyNumberFormat="1" applyFont="1"/>
    <xf numFmtId="0" fontId="2" fillId="0" borderId="0" xfId="0" applyFont="1"/>
    <xf numFmtId="37" fontId="3" fillId="0" borderId="0" xfId="1" applyNumberFormat="1" applyFont="1" applyFill="1" applyProtection="1">
      <protection locked="0"/>
    </xf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4" fontId="3" fillId="0" borderId="0" xfId="0" applyNumberFormat="1" applyFont="1"/>
    <xf numFmtId="0" fontId="8" fillId="0" borderId="0" xfId="0" applyFont="1"/>
    <xf numFmtId="0" fontId="9" fillId="0" borderId="0" xfId="3"/>
    <xf numFmtId="0" fontId="4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44" fontId="4" fillId="3" borderId="0" xfId="2" applyFont="1" applyFill="1" applyProtection="1"/>
    <xf numFmtId="44" fontId="3" fillId="0" borderId="0" xfId="1" applyNumberFormat="1" applyFont="1" applyFill="1" applyProtection="1"/>
    <xf numFmtId="0" fontId="10" fillId="0" borderId="0" xfId="0" applyFont="1"/>
    <xf numFmtId="0" fontId="4" fillId="0" borderId="0" xfId="0" applyFont="1" applyAlignment="1">
      <alignment horizontal="left" vertical="center"/>
    </xf>
    <xf numFmtId="44" fontId="4" fillId="2" borderId="0" xfId="2" applyFont="1" applyFill="1" applyProtection="1"/>
    <xf numFmtId="37" fontId="3" fillId="2" borderId="0" xfId="1" applyNumberFormat="1" applyFont="1" applyFill="1" applyProtection="1"/>
    <xf numFmtId="44" fontId="4" fillId="2" borderId="0" xfId="2" applyFont="1" applyFill="1" applyAlignment="1" applyProtection="1">
      <alignment horizontal="left"/>
      <protection locked="0"/>
    </xf>
    <xf numFmtId="44" fontId="4" fillId="3" borderId="0" xfId="2" applyFont="1" applyFill="1" applyAlignment="1" applyProtection="1">
      <alignment horizontal="left"/>
    </xf>
    <xf numFmtId="0" fontId="10" fillId="2" borderId="0" xfId="0" applyFont="1" applyFill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entu.ca/humanresources/how-employees-request-leave-vip-updat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8861-232C-49C9-8B7E-D201768E9FF8}">
  <dimension ref="A1:T60"/>
  <sheetViews>
    <sheetView topLeftCell="A15" workbookViewId="0">
      <selection activeCell="F49" sqref="F49"/>
    </sheetView>
  </sheetViews>
  <sheetFormatPr defaultColWidth="9.140625" defaultRowHeight="12.75" x14ac:dyDescent="0.2"/>
  <cols>
    <col min="1" max="1" width="14.7109375" customWidth="1"/>
    <col min="2" max="2" width="11.28515625" customWidth="1"/>
    <col min="3" max="3" width="16.7109375" customWidth="1"/>
    <col min="4" max="4" width="19.42578125" customWidth="1"/>
    <col min="5" max="5" width="8.28515625" customWidth="1"/>
    <col min="6" max="6" width="14.28515625" customWidth="1"/>
    <col min="7" max="7" width="4.42578125" customWidth="1"/>
    <col min="8" max="8" width="11.7109375" customWidth="1"/>
    <col min="9" max="9" width="16.28515625" customWidth="1"/>
    <col min="10" max="10" width="13.42578125" customWidth="1"/>
    <col min="11" max="11" width="13.140625" customWidth="1"/>
    <col min="12" max="12" width="12.28515625" customWidth="1"/>
    <col min="13" max="13" width="16" customWidth="1"/>
    <col min="14" max="14" width="11.42578125" bestFit="1" customWidth="1"/>
  </cols>
  <sheetData>
    <row r="1" spans="1:20" ht="15.75" x14ac:dyDescent="0.25">
      <c r="A1" s="2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O1" s="6"/>
      <c r="P1" s="6"/>
      <c r="Q1" s="6"/>
      <c r="R1" s="6"/>
      <c r="S1" s="6"/>
      <c r="T1" s="6"/>
    </row>
    <row r="2" spans="1:20" ht="15.75" x14ac:dyDescent="0.25">
      <c r="A2" s="12" t="s">
        <v>23</v>
      </c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20" ht="15.75" x14ac:dyDescent="0.25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0" ht="15.75" x14ac:dyDescent="0.25">
      <c r="A4" s="2" t="s">
        <v>24</v>
      </c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0" ht="15.75" x14ac:dyDescent="0.25">
      <c r="A5" s="1" t="s">
        <v>34</v>
      </c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0" ht="15.75" x14ac:dyDescent="0.25">
      <c r="A6" s="1" t="s">
        <v>35</v>
      </c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20" ht="15.75" x14ac:dyDescent="0.25">
      <c r="B7" s="1" t="s">
        <v>46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20" ht="15.75" x14ac:dyDescent="0.25">
      <c r="B8" s="1" t="s">
        <v>25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20" ht="15.75" x14ac:dyDescent="0.25">
      <c r="A9" s="1" t="s">
        <v>36</v>
      </c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20" ht="15.75" x14ac:dyDescent="0.25">
      <c r="A10" s="1" t="s">
        <v>37</v>
      </c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20" ht="15.75" x14ac:dyDescent="0.25">
      <c r="B11" s="1" t="s">
        <v>47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20" ht="15.75" x14ac:dyDescent="0.25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20" ht="15.75" x14ac:dyDescent="0.25">
      <c r="A13" s="2" t="s">
        <v>26</v>
      </c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20" ht="15.75" x14ac:dyDescent="0.25">
      <c r="A14" s="1" t="s">
        <v>38</v>
      </c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20" ht="15.75" x14ac:dyDescent="0.25">
      <c r="B15" s="1" t="s">
        <v>69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20" ht="15.75" x14ac:dyDescent="0.25">
      <c r="B16" s="1" t="s">
        <v>70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x14ac:dyDescent="0.25">
      <c r="A17" s="1" t="s">
        <v>39</v>
      </c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5.75" x14ac:dyDescent="0.25">
      <c r="B18" s="1" t="s">
        <v>48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.75" x14ac:dyDescent="0.25">
      <c r="B19" s="1" t="s">
        <v>49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5.75" x14ac:dyDescent="0.25">
      <c r="B20" s="1" t="s">
        <v>50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75" x14ac:dyDescent="0.25"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.75" x14ac:dyDescent="0.25">
      <c r="A22" s="2" t="s">
        <v>27</v>
      </c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5.75" x14ac:dyDescent="0.25">
      <c r="A23" s="1" t="s">
        <v>40</v>
      </c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5.75" x14ac:dyDescent="0.25">
      <c r="A24" s="1" t="s">
        <v>41</v>
      </c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.75" x14ac:dyDescent="0.25">
      <c r="B25" s="1" t="s">
        <v>51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5.75" x14ac:dyDescent="0.25">
      <c r="A26" s="1"/>
      <c r="B26" s="1" t="s">
        <v>52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5.75" x14ac:dyDescent="0.25">
      <c r="B27" s="1" t="s">
        <v>53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5.75" x14ac:dyDescent="0.25">
      <c r="B28" s="1" t="s">
        <v>54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5.75" x14ac:dyDescent="0.25">
      <c r="A29" s="1" t="s">
        <v>42</v>
      </c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5.75" x14ac:dyDescent="0.25">
      <c r="B30" s="1" t="s">
        <v>55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5.75" x14ac:dyDescent="0.25">
      <c r="B31" s="1" t="s">
        <v>56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5.75" x14ac:dyDescent="0.25">
      <c r="B32" s="1" t="s">
        <v>57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5.75" x14ac:dyDescent="0.25"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5.75" x14ac:dyDescent="0.25">
      <c r="A34" s="2" t="s">
        <v>28</v>
      </c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5.75" x14ac:dyDescent="0.25">
      <c r="A35" s="1" t="s">
        <v>29</v>
      </c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5.75" x14ac:dyDescent="0.25">
      <c r="A36" s="1" t="s">
        <v>30</v>
      </c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 x14ac:dyDescent="0.25"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 x14ac:dyDescent="0.25">
      <c r="A38" s="1" t="s">
        <v>31</v>
      </c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.75" x14ac:dyDescent="0.25">
      <c r="A39" s="1" t="s">
        <v>43</v>
      </c>
      <c r="B39" s="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5.75" x14ac:dyDescent="0.25">
      <c r="B40" s="1" t="s">
        <v>58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5.75" x14ac:dyDescent="0.25">
      <c r="A41" s="1" t="s">
        <v>44</v>
      </c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5.75" x14ac:dyDescent="0.25">
      <c r="A42" s="1" t="s">
        <v>45</v>
      </c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.75" x14ac:dyDescent="0.25"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5.75" x14ac:dyDescent="0.25">
      <c r="A44" s="1" t="s">
        <v>32</v>
      </c>
      <c r="B44" s="13" t="s">
        <v>33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5.75" x14ac:dyDescent="0.25">
      <c r="B45" s="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5.75" x14ac:dyDescent="0.25"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.75" x14ac:dyDescent="0.25"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5.75" x14ac:dyDescent="0.25"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3" ht="15.75" x14ac:dyDescent="0.25"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2:13" ht="15.75" x14ac:dyDescent="0.25"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5.75" x14ac:dyDescent="0.25"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2:13" ht="15.75" x14ac:dyDescent="0.25"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2:13" ht="15.75" x14ac:dyDescent="0.25"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60" spans="2:13" x14ac:dyDescent="0.2">
      <c r="C60" s="2"/>
      <c r="D60" s="2"/>
      <c r="E60" s="2"/>
      <c r="F60" s="2"/>
      <c r="G60" s="2"/>
      <c r="H60" s="2"/>
      <c r="I60" s="2"/>
      <c r="J60" s="2"/>
    </row>
  </sheetData>
  <sheetProtection algorithmName="SHA-512" hashValue="Pr8jynfcFsHYsy8QJT7rYSOjsarA3xd3kzbKP51T4lRqsLzeQxZ/9urdHajidHtmJhYr5s6jDBCUKamxws4HTw==" saltValue="p8IBZkIyI/jC5txzFTsH3Q==" spinCount="100000" sheet="1" objects="1" scenarios="1"/>
  <hyperlinks>
    <hyperlink ref="B44" r:id="rId1" xr:uid="{B0C59287-2679-4A9B-BC2A-578E0AB2FB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606B-151F-4A6E-85E4-3142B30732C6}">
  <dimension ref="A1:S46"/>
  <sheetViews>
    <sheetView topLeftCell="A6" zoomScale="115" zoomScaleNormal="115" workbookViewId="0">
      <selection activeCell="B15" sqref="B15"/>
    </sheetView>
  </sheetViews>
  <sheetFormatPr defaultColWidth="9.140625" defaultRowHeight="12.75" x14ac:dyDescent="0.2"/>
  <cols>
    <col min="1" max="1" width="14.7109375" customWidth="1"/>
    <col min="2" max="2" width="11.28515625" customWidth="1"/>
    <col min="3" max="4" width="16.7109375" customWidth="1"/>
    <col min="5" max="5" width="8.28515625" customWidth="1"/>
    <col min="6" max="6" width="14.28515625" customWidth="1"/>
    <col min="7" max="7" width="4.42578125" customWidth="1"/>
    <col min="8" max="8" width="11.7109375" customWidth="1"/>
    <col min="9" max="9" width="16.28515625" customWidth="1"/>
    <col min="10" max="10" width="13.42578125" customWidth="1"/>
    <col min="11" max="11" width="13.140625" customWidth="1"/>
    <col min="12" max="12" width="16" customWidth="1"/>
    <col min="13" max="13" width="15.7109375" customWidth="1"/>
  </cols>
  <sheetData>
    <row r="1" spans="1:19" ht="15.75" x14ac:dyDescent="0.25">
      <c r="A1" s="1"/>
      <c r="B1" s="36" t="s">
        <v>65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6"/>
      <c r="O1" s="6"/>
      <c r="P1" s="6"/>
      <c r="Q1" s="6"/>
      <c r="R1" s="6"/>
      <c r="S1" s="6"/>
    </row>
    <row r="2" spans="1:19" ht="15.75" x14ac:dyDescent="0.25">
      <c r="A2" s="1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6"/>
      <c r="O2" s="6"/>
      <c r="P2" s="6"/>
      <c r="Q2" s="6"/>
      <c r="R2" s="6"/>
      <c r="S2" s="6"/>
    </row>
    <row r="3" spans="1:19" ht="15.75" x14ac:dyDescent="0.25">
      <c r="A3" s="1" t="s">
        <v>11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6"/>
      <c r="O3" s="6"/>
      <c r="P3" s="6"/>
      <c r="Q3" s="6"/>
      <c r="R3" s="6"/>
      <c r="S3" s="6"/>
    </row>
    <row r="4" spans="1:19" ht="15.75" x14ac:dyDescent="0.25">
      <c r="A4" s="1"/>
      <c r="B4" s="8" t="s">
        <v>12</v>
      </c>
      <c r="C4" s="9"/>
      <c r="D4" s="9"/>
      <c r="E4" s="9"/>
      <c r="F4" s="9"/>
      <c r="G4" s="9"/>
      <c r="H4" s="9"/>
      <c r="I4" s="9"/>
      <c r="J4" s="16"/>
      <c r="K4" s="16"/>
      <c r="L4" s="16"/>
      <c r="M4" s="16"/>
      <c r="N4" s="6"/>
      <c r="O4" s="6"/>
      <c r="P4" s="6"/>
      <c r="Q4" s="6"/>
      <c r="R4" s="6"/>
      <c r="S4" s="6"/>
    </row>
    <row r="5" spans="1:19" ht="15.75" x14ac:dyDescent="0.25">
      <c r="A5" s="1"/>
      <c r="B5" s="8" t="s">
        <v>13</v>
      </c>
      <c r="C5" s="9"/>
      <c r="D5" s="9"/>
      <c r="E5" s="9"/>
      <c r="F5" s="9"/>
      <c r="G5" s="9"/>
      <c r="H5" s="9"/>
      <c r="I5" s="9"/>
      <c r="J5" s="16"/>
      <c r="K5" s="16"/>
      <c r="L5" s="16"/>
      <c r="M5" s="16"/>
      <c r="N5" s="6"/>
      <c r="O5" s="6"/>
      <c r="P5" s="6"/>
      <c r="Q5" s="6"/>
      <c r="R5" s="6"/>
      <c r="S5" s="6"/>
    </row>
    <row r="6" spans="1:19" ht="15.75" x14ac:dyDescent="0.25">
      <c r="A6" s="1"/>
      <c r="B6" s="8" t="s">
        <v>14</v>
      </c>
      <c r="C6" s="9"/>
      <c r="D6" s="9"/>
      <c r="E6" s="9"/>
      <c r="F6" s="9"/>
      <c r="G6" s="9"/>
      <c r="H6" s="9"/>
      <c r="I6" s="9"/>
      <c r="J6" s="16"/>
      <c r="K6" s="16"/>
      <c r="L6" s="16"/>
      <c r="M6" s="16"/>
      <c r="N6" s="6"/>
      <c r="O6" s="6"/>
      <c r="P6" s="6"/>
      <c r="Q6" s="6"/>
      <c r="R6" s="6"/>
      <c r="S6" s="6"/>
    </row>
    <row r="7" spans="1:19" ht="15.75" x14ac:dyDescent="0.25">
      <c r="A7" s="1"/>
      <c r="B7" s="8" t="s">
        <v>15</v>
      </c>
      <c r="C7" s="10"/>
      <c r="D7" s="10"/>
      <c r="E7" s="10"/>
      <c r="F7" s="10"/>
      <c r="G7" s="10"/>
      <c r="H7" s="10"/>
      <c r="I7" s="10"/>
      <c r="J7" s="25"/>
      <c r="K7" s="25"/>
      <c r="L7" s="25"/>
      <c r="M7" s="1"/>
    </row>
    <row r="8" spans="1:19" ht="15.75" x14ac:dyDescent="0.25">
      <c r="A8" s="1"/>
      <c r="B8" s="8" t="s">
        <v>16</v>
      </c>
      <c r="C8" s="9"/>
      <c r="D8" s="9"/>
      <c r="E8" s="9"/>
      <c r="F8" s="9"/>
      <c r="G8" s="9"/>
      <c r="H8" s="9"/>
      <c r="I8" s="9"/>
      <c r="J8" s="16"/>
      <c r="K8" s="16"/>
      <c r="L8" s="16"/>
      <c r="M8" s="1"/>
    </row>
    <row r="9" spans="1:19" ht="15.75" x14ac:dyDescent="0.25">
      <c r="A9" s="1"/>
      <c r="B9" s="8"/>
      <c r="C9" s="9"/>
      <c r="D9" s="9"/>
      <c r="E9" s="9"/>
      <c r="F9" s="9"/>
      <c r="G9" s="9"/>
      <c r="H9" s="9"/>
      <c r="I9" s="9"/>
      <c r="J9" s="16"/>
      <c r="K9" s="16"/>
      <c r="L9" s="16"/>
      <c r="M9" s="1"/>
    </row>
    <row r="10" spans="1:19" ht="15.75" x14ac:dyDescent="0.25">
      <c r="A10" s="1"/>
      <c r="B10" s="1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"/>
    </row>
    <row r="11" spans="1:19" ht="13.9" customHeight="1" x14ac:dyDescent="0.25">
      <c r="A11" s="31" t="s">
        <v>1</v>
      </c>
      <c r="B11" s="31"/>
      <c r="C11" s="31"/>
      <c r="D11" s="32"/>
      <c r="E11" s="15"/>
      <c r="F11" s="15"/>
      <c r="G11" s="16"/>
      <c r="H11" s="33" t="s">
        <v>2</v>
      </c>
      <c r="I11" s="34"/>
      <c r="J11" s="34"/>
      <c r="K11" s="34"/>
      <c r="L11" s="34"/>
      <c r="M11" s="35"/>
    </row>
    <row r="12" spans="1:1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9" ht="38.25" x14ac:dyDescent="0.2">
      <c r="A13" s="1"/>
      <c r="B13" s="17" t="s">
        <v>3</v>
      </c>
      <c r="C13" s="17" t="s">
        <v>64</v>
      </c>
      <c r="D13" s="17" t="s">
        <v>4</v>
      </c>
      <c r="E13" s="18"/>
      <c r="F13" s="19" t="s">
        <v>5</v>
      </c>
      <c r="G13" s="20"/>
      <c r="H13" s="19" t="s">
        <v>17</v>
      </c>
      <c r="I13" s="19" t="s">
        <v>18</v>
      </c>
      <c r="J13" s="19" t="s">
        <v>19</v>
      </c>
      <c r="K13" s="19" t="s">
        <v>20</v>
      </c>
      <c r="L13" s="19" t="s">
        <v>6</v>
      </c>
      <c r="M13" s="19" t="s">
        <v>22</v>
      </c>
    </row>
    <row r="14" spans="1:1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9" x14ac:dyDescent="0.2">
      <c r="A15" s="1" t="s">
        <v>7</v>
      </c>
      <c r="B15" s="27">
        <v>70000</v>
      </c>
      <c r="C15" s="28">
        <v>1</v>
      </c>
      <c r="D15" s="28">
        <v>35</v>
      </c>
      <c r="E15" s="7"/>
      <c r="F15" s="24">
        <f>IF(C$15&lt;=5,B15*0.04,B15*0.06)</f>
        <v>2800</v>
      </c>
      <c r="G15" s="11"/>
      <c r="H15" s="11">
        <f>(B15+F15)*0.0595</f>
        <v>4331.5999999999995</v>
      </c>
      <c r="I15" s="11">
        <f>(B15+F15)*0.023</f>
        <v>1674.3999999999999</v>
      </c>
      <c r="J15" s="11">
        <f>(B15+F15)*0.0026</f>
        <v>189.28</v>
      </c>
      <c r="K15" s="11">
        <f>(B15+F15)*0.0195</f>
        <v>1419.6</v>
      </c>
      <c r="L15" s="11">
        <f>SUM(H15:K15)</f>
        <v>7614.8799999999992</v>
      </c>
      <c r="M15" s="23">
        <f>B15+F15+L15</f>
        <v>80414.880000000005</v>
      </c>
    </row>
    <row r="16" spans="1:19" x14ac:dyDescent="0.2">
      <c r="A16" s="1" t="s">
        <v>8</v>
      </c>
      <c r="B16" s="23">
        <f>B15/26</f>
        <v>2692.3076923076924</v>
      </c>
      <c r="C16" s="1"/>
      <c r="D16" s="1"/>
      <c r="E16" s="1"/>
      <c r="F16" s="24">
        <f>IF(C$15&lt;=5,B16*0.04,B16*0.06)</f>
        <v>107.69230769230769</v>
      </c>
      <c r="G16" s="11"/>
      <c r="H16" s="11"/>
      <c r="I16" s="11"/>
      <c r="J16" s="11"/>
      <c r="K16" s="11"/>
      <c r="L16" s="11"/>
      <c r="M16" s="11"/>
    </row>
    <row r="17" spans="1:13" x14ac:dyDescent="0.2">
      <c r="A17" s="1" t="s">
        <v>9</v>
      </c>
      <c r="B17" s="23">
        <f>B15/52/D15</f>
        <v>38.46153846153846</v>
      </c>
      <c r="C17" s="1"/>
      <c r="D17" s="1"/>
      <c r="E17" s="1"/>
      <c r="F17" s="24">
        <f t="shared" ref="F17" si="0">IF(C$15&lt;=5,B17*0.04,B17*0.06)</f>
        <v>1.5384615384615383</v>
      </c>
      <c r="G17" s="11"/>
      <c r="H17" s="11"/>
      <c r="I17" s="11"/>
      <c r="J17" s="11"/>
      <c r="K17" s="11"/>
      <c r="L17" s="11"/>
      <c r="M17" s="11"/>
    </row>
    <row r="18" spans="1:13" x14ac:dyDescent="0.2">
      <c r="A18" s="1"/>
      <c r="B18" s="1"/>
      <c r="C18" s="1"/>
      <c r="D18" s="1"/>
      <c r="E18" s="1"/>
      <c r="F18" s="1"/>
      <c r="G18" s="1"/>
      <c r="H18" s="5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3.15" customHeight="1" x14ac:dyDescent="0.2">
      <c r="A22" s="26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4" t="s">
        <v>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 t="s">
        <v>68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2" t="s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 t="s">
        <v>71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t="s">
        <v>72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4" t="s">
        <v>22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 t="s">
        <v>67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6" spans="1:13" x14ac:dyDescent="0.2">
      <c r="C46" s="2"/>
      <c r="D46" s="2"/>
      <c r="E46" s="2"/>
      <c r="F46" s="2"/>
      <c r="G46" s="2"/>
      <c r="H46" s="2"/>
      <c r="I46" s="2"/>
      <c r="J46" s="2"/>
    </row>
  </sheetData>
  <sheetProtection algorithmName="SHA-512" hashValue="/uimDsXmcbWyypsQzvo7lr+DLgMb5aLMU2tnyLJqhILMIeChnoSnnq1q9zHWvAGxNB80+QTVI25Pb8a1ZVmRnQ==" saltValue="hW6hE203dLEqC3dCRaqC8A==" spinCount="100000" sheet="1" objects="1" scenarios="1"/>
  <mergeCells count="3">
    <mergeCell ref="A11:D11"/>
    <mergeCell ref="H11:M11"/>
    <mergeCell ref="B1:M1"/>
  </mergeCells>
  <pageMargins left="0.7" right="0.7" top="0.75" bottom="0.75" header="0.3" footer="0.3"/>
  <ignoredErrors>
    <ignoredError sqref="F15:F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E912E-7CB4-4A5D-9DE1-94A0872C898E}">
  <sheetPr>
    <tabColor theme="0" tint="-0.249977111117893"/>
  </sheetPr>
  <dimension ref="A1:S45"/>
  <sheetViews>
    <sheetView tabSelected="1" zoomScale="115" zoomScaleNormal="115" workbookViewId="0">
      <selection activeCell="M15" sqref="M15"/>
    </sheetView>
  </sheetViews>
  <sheetFormatPr defaultColWidth="9.140625" defaultRowHeight="12.75" x14ac:dyDescent="0.2"/>
  <cols>
    <col min="1" max="1" width="14.7109375" customWidth="1"/>
    <col min="2" max="2" width="15.28515625" customWidth="1"/>
    <col min="3" max="4" width="16.7109375" customWidth="1"/>
    <col min="5" max="5" width="8.28515625" customWidth="1"/>
    <col min="6" max="6" width="14.28515625" customWidth="1"/>
    <col min="7" max="7" width="4.42578125" customWidth="1"/>
    <col min="8" max="8" width="11.7109375" customWidth="1"/>
    <col min="9" max="9" width="16.28515625" customWidth="1"/>
    <col min="10" max="10" width="13.42578125" customWidth="1"/>
    <col min="11" max="11" width="13.140625" customWidth="1"/>
    <col min="12" max="12" width="16" customWidth="1"/>
    <col min="13" max="13" width="15.7109375" customWidth="1"/>
  </cols>
  <sheetData>
    <row r="1" spans="1:19" ht="15.75" x14ac:dyDescent="0.25">
      <c r="A1" s="1"/>
      <c r="B1" s="36" t="s">
        <v>65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6"/>
      <c r="O1" s="6"/>
      <c r="P1" s="6"/>
      <c r="Q1" s="6"/>
      <c r="R1" s="6"/>
      <c r="S1" s="6"/>
    </row>
    <row r="2" spans="1:19" ht="15.75" x14ac:dyDescent="0.25">
      <c r="A2" s="1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6"/>
      <c r="O2" s="6"/>
      <c r="P2" s="6"/>
      <c r="Q2" s="6"/>
      <c r="R2" s="6"/>
      <c r="S2" s="6"/>
    </row>
    <row r="3" spans="1:19" ht="15.75" x14ac:dyDescent="0.25">
      <c r="A3" s="22" t="s">
        <v>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6"/>
      <c r="O3" s="6"/>
      <c r="P3" s="6"/>
      <c r="Q3" s="6"/>
      <c r="R3" s="6"/>
      <c r="S3" s="6"/>
    </row>
    <row r="4" spans="1:19" ht="15.75" x14ac:dyDescent="0.25">
      <c r="A4" s="1" t="s">
        <v>59</v>
      </c>
      <c r="B4" s="1"/>
      <c r="C4" s="9"/>
      <c r="D4" s="9"/>
      <c r="E4" s="9"/>
      <c r="F4" s="9"/>
      <c r="G4" s="9"/>
      <c r="H4" s="9"/>
      <c r="I4" s="9"/>
      <c r="J4" s="16"/>
      <c r="K4" s="16"/>
      <c r="L4" s="16"/>
      <c r="M4" s="16"/>
      <c r="N4" s="6"/>
      <c r="O4" s="6"/>
      <c r="P4" s="6"/>
      <c r="Q4" s="6"/>
      <c r="R4" s="6"/>
      <c r="S4" s="6"/>
    </row>
    <row r="5" spans="1:19" ht="15.75" x14ac:dyDescent="0.25">
      <c r="A5" s="1" t="s">
        <v>60</v>
      </c>
      <c r="B5" s="1"/>
      <c r="C5" s="9"/>
      <c r="D5" s="9"/>
      <c r="E5" s="9"/>
      <c r="F5" s="9"/>
      <c r="G5" s="9"/>
      <c r="H5" s="9"/>
      <c r="I5" s="9"/>
      <c r="J5" s="16"/>
      <c r="K5" s="16"/>
      <c r="L5" s="16"/>
      <c r="M5" s="16"/>
      <c r="N5" s="6"/>
      <c r="O5" s="6"/>
      <c r="P5" s="6"/>
      <c r="Q5" s="6"/>
      <c r="R5" s="6"/>
      <c r="S5" s="6"/>
    </row>
    <row r="6" spans="1:19" ht="15.75" x14ac:dyDescent="0.25">
      <c r="A6" s="1"/>
      <c r="B6" s="1"/>
      <c r="C6" s="9"/>
      <c r="D6" s="9"/>
      <c r="E6" s="9"/>
      <c r="F6" s="9"/>
      <c r="G6" s="9"/>
      <c r="H6" s="9"/>
      <c r="I6" s="9"/>
      <c r="J6" s="16"/>
      <c r="K6" s="16"/>
      <c r="L6" s="16"/>
      <c r="M6" s="16"/>
      <c r="N6" s="6"/>
      <c r="O6" s="6"/>
      <c r="P6" s="6"/>
      <c r="Q6" s="6"/>
      <c r="R6" s="6"/>
      <c r="S6" s="6"/>
    </row>
    <row r="7" spans="1:19" ht="15.75" x14ac:dyDescent="0.25">
      <c r="A7" s="21" t="s">
        <v>66</v>
      </c>
      <c r="B7" s="1"/>
      <c r="C7" s="9"/>
      <c r="D7" s="9"/>
      <c r="E7" s="9"/>
      <c r="F7" s="9"/>
      <c r="G7" s="9"/>
      <c r="H7" s="9"/>
      <c r="I7" s="9"/>
      <c r="J7" s="16"/>
      <c r="K7" s="16"/>
      <c r="L7" s="16"/>
      <c r="M7" s="16"/>
      <c r="N7" s="6"/>
      <c r="O7" s="6"/>
      <c r="P7" s="6"/>
      <c r="Q7" s="6"/>
      <c r="R7" s="6"/>
      <c r="S7" s="6"/>
    </row>
    <row r="8" spans="1:19" ht="15.75" x14ac:dyDescent="0.25">
      <c r="A8" s="21" t="s">
        <v>62</v>
      </c>
      <c r="B8" s="1"/>
      <c r="C8" s="9"/>
      <c r="D8" s="9"/>
      <c r="E8" s="9"/>
      <c r="F8" s="9"/>
      <c r="G8" s="9"/>
      <c r="H8" s="9"/>
      <c r="I8" s="9"/>
      <c r="J8" s="16"/>
      <c r="K8" s="16"/>
      <c r="L8" s="16"/>
      <c r="M8" s="16"/>
      <c r="N8" s="6"/>
      <c r="O8" s="6"/>
      <c r="P8" s="6"/>
      <c r="Q8" s="6"/>
      <c r="R8" s="6"/>
      <c r="S8" s="6"/>
    </row>
    <row r="9" spans="1:19" ht="15.75" x14ac:dyDescent="0.25">
      <c r="A9" s="21" t="s">
        <v>63</v>
      </c>
      <c r="B9" s="1"/>
      <c r="C9" s="9"/>
      <c r="D9" s="9"/>
      <c r="E9" s="9"/>
      <c r="F9" s="9"/>
      <c r="G9" s="9"/>
      <c r="H9" s="9"/>
      <c r="I9" s="9"/>
      <c r="J9" s="16"/>
      <c r="K9" s="16"/>
      <c r="L9" s="16"/>
      <c r="M9" s="16"/>
      <c r="N9" s="6"/>
      <c r="O9" s="6"/>
      <c r="P9" s="6"/>
      <c r="Q9" s="6"/>
      <c r="R9" s="6"/>
      <c r="S9" s="6"/>
    </row>
    <row r="10" spans="1:19" ht="15.75" x14ac:dyDescent="0.25">
      <c r="A10" s="1"/>
      <c r="B10" s="1"/>
      <c r="C10" s="9"/>
      <c r="D10" s="9"/>
      <c r="E10" s="9"/>
      <c r="F10" s="9"/>
      <c r="G10" s="9"/>
      <c r="H10" s="9"/>
      <c r="I10" s="9"/>
      <c r="J10" s="16"/>
      <c r="K10" s="16"/>
      <c r="L10" s="16"/>
      <c r="M10" s="16"/>
      <c r="N10" s="6"/>
      <c r="O10" s="6"/>
      <c r="P10" s="6"/>
      <c r="Q10" s="6"/>
      <c r="R10" s="6"/>
      <c r="S10" s="6"/>
    </row>
    <row r="11" spans="1:19" ht="13.9" customHeight="1" x14ac:dyDescent="0.25">
      <c r="A11" s="37" t="s">
        <v>1</v>
      </c>
      <c r="B11" s="38"/>
      <c r="C11" s="38"/>
      <c r="D11" s="39"/>
      <c r="E11" s="15"/>
      <c r="F11" s="15"/>
      <c r="G11" s="16"/>
      <c r="H11" s="40" t="s">
        <v>2</v>
      </c>
      <c r="I11" s="41"/>
      <c r="J11" s="41"/>
      <c r="K11" s="41"/>
      <c r="L11" s="41"/>
      <c r="M11" s="42"/>
    </row>
    <row r="12" spans="1:1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9" ht="38.25" x14ac:dyDescent="0.2">
      <c r="A13" s="1"/>
      <c r="B13" s="17" t="s">
        <v>3</v>
      </c>
      <c r="C13" s="17" t="s">
        <v>64</v>
      </c>
      <c r="D13" s="17" t="s">
        <v>4</v>
      </c>
      <c r="E13" s="18"/>
      <c r="F13" s="19" t="s">
        <v>5</v>
      </c>
      <c r="G13" s="20"/>
      <c r="H13" s="19" t="s">
        <v>17</v>
      </c>
      <c r="I13" s="19" t="s">
        <v>18</v>
      </c>
      <c r="J13" s="19" t="s">
        <v>19</v>
      </c>
      <c r="K13" s="19" t="s">
        <v>20</v>
      </c>
      <c r="L13" s="19" t="s">
        <v>6</v>
      </c>
      <c r="M13" s="19" t="s">
        <v>22</v>
      </c>
    </row>
    <row r="14" spans="1:1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9" x14ac:dyDescent="0.2">
      <c r="A15" s="1" t="s">
        <v>7</v>
      </c>
      <c r="B15" s="29">
        <v>0</v>
      </c>
      <c r="C15" s="4">
        <v>0</v>
      </c>
      <c r="D15" s="4">
        <v>0</v>
      </c>
      <c r="E15" s="7"/>
      <c r="F15" s="24">
        <f>IF(C$15&lt;=5,B15*0.04,B15*0.06)</f>
        <v>0</v>
      </c>
      <c r="G15" s="11"/>
      <c r="H15" s="11">
        <f>(B15+F15)*0.0595</f>
        <v>0</v>
      </c>
      <c r="I15" s="11">
        <f>(B15+F15)*0.023</f>
        <v>0</v>
      </c>
      <c r="J15" s="11">
        <f>(B15+F15)*0.0026</f>
        <v>0</v>
      </c>
      <c r="K15" s="11">
        <f>(B15+F15)*0.0195</f>
        <v>0</v>
      </c>
      <c r="L15" s="11">
        <f>SUM(H15:K15)</f>
        <v>0</v>
      </c>
      <c r="M15" s="23">
        <f>B15+F15+L15</f>
        <v>0</v>
      </c>
    </row>
    <row r="16" spans="1:19" x14ac:dyDescent="0.2">
      <c r="A16" s="1" t="s">
        <v>8</v>
      </c>
      <c r="B16" s="30">
        <f>B15/26</f>
        <v>0</v>
      </c>
      <c r="C16" s="1"/>
      <c r="D16" s="1"/>
      <c r="E16" s="1"/>
      <c r="F16" s="24">
        <f>IF(C$15&lt;=5,B16*0.04,B16*0.06)</f>
        <v>0</v>
      </c>
      <c r="G16" s="11"/>
      <c r="H16" s="11"/>
      <c r="I16" s="11"/>
      <c r="J16" s="11"/>
      <c r="K16" s="11"/>
      <c r="L16" s="11"/>
      <c r="M16" s="11"/>
    </row>
    <row r="17" spans="1:13" x14ac:dyDescent="0.2">
      <c r="A17" s="1" t="s">
        <v>9</v>
      </c>
      <c r="B17" s="30" t="e">
        <f>B15/52/D15</f>
        <v>#DIV/0!</v>
      </c>
      <c r="C17" s="1"/>
      <c r="D17" s="1"/>
      <c r="E17" s="1"/>
      <c r="F17" s="24" t="e">
        <f>IF(C$15&lt;=5,B17*0.04,B17*0.06)</f>
        <v>#DIV/0!</v>
      </c>
      <c r="G17" s="11"/>
      <c r="H17" s="11"/>
      <c r="I17" s="11"/>
      <c r="J17" s="11"/>
      <c r="K17" s="11"/>
      <c r="L17" s="11"/>
      <c r="M17" s="11"/>
    </row>
    <row r="18" spans="1:13" x14ac:dyDescent="0.2">
      <c r="A18" s="1"/>
      <c r="B18" s="1"/>
      <c r="C18" s="1"/>
      <c r="D18" s="1"/>
      <c r="E18" s="1"/>
      <c r="F18" s="1"/>
      <c r="G18" s="1"/>
      <c r="H18" s="5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3.15" customHeight="1" x14ac:dyDescent="0.2">
      <c r="A22" s="26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4" t="s">
        <v>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 t="s">
        <v>68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2" t="s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 t="s">
        <v>71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4" t="s">
        <v>22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 t="s">
        <v>67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45" spans="1:13" x14ac:dyDescent="0.2">
      <c r="C45" s="2"/>
      <c r="D45" s="2"/>
      <c r="E45" s="2"/>
      <c r="F45" s="2"/>
      <c r="G45" s="2"/>
      <c r="H45" s="2"/>
      <c r="I45" s="2"/>
      <c r="J45" s="2"/>
    </row>
  </sheetData>
  <sheetProtection algorithmName="SHA-512" hashValue="lD3pd8eb3+XehNVycHTy0VgOfTAeSvmlK24rUNF/vicfrDy4/7mArUVnhTeWtdvlGO5NV4qdNEU9czXo4lhF+A==" saltValue="6H+jZGpIL0VlCg+TOOCM2Q==" spinCount="100000" sheet="1" objects="1" scenarios="1"/>
  <mergeCells count="3">
    <mergeCell ref="B1:M1"/>
    <mergeCell ref="A11:D11"/>
    <mergeCell ref="H11:M11"/>
  </mergeCells>
  <pageMargins left="0.7" right="0.7" top="0.75" bottom="0.75" header="0.3" footer="0.3"/>
  <ignoredErrors>
    <ignoredError sqref="F15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Example ($70K Gross Salary)</vt:lpstr>
      <vt:lpstr>INPUT</vt:lpstr>
    </vt:vector>
  </TitlesOfParts>
  <Manager/>
  <Company>Trent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TrentEmployee</dc:creator>
  <cp:keywords/>
  <dc:description/>
  <cp:lastModifiedBy>Anna Kisiala</cp:lastModifiedBy>
  <cp:revision/>
  <dcterms:created xsi:type="dcterms:W3CDTF">2010-02-02T17:00:48Z</dcterms:created>
  <dcterms:modified xsi:type="dcterms:W3CDTF">2025-10-22T17:18:22Z</dcterms:modified>
  <cp:category/>
  <cp:contentStatus/>
</cp:coreProperties>
</file>